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greteria\ENRICA\SITO\trasparenza\personale\"/>
    </mc:Choice>
  </mc:AlternateContent>
  <xr:revisionPtr revIDLastSave="0" documentId="8_{9E398618-44A0-4E61-A681-2BACAF7B8475}" xr6:coauthVersionLast="45" xr6:coauthVersionMax="45" xr10:uidLastSave="{00000000-0000-0000-0000-000000000000}"/>
  <bookViews>
    <workbookView xWindow="-120" yWindow="-120" windowWidth="20730" windowHeight="11160" xr2:uid="{23B29D93-A9C2-45D3-BA94-2C84C76C6E2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E28" i="1" s="1"/>
  <c r="I28" i="1" s="1"/>
  <c r="D27" i="1"/>
  <c r="C27" i="1"/>
  <c r="E27" i="1" s="1"/>
  <c r="I27" i="1" s="1"/>
  <c r="D26" i="1"/>
  <c r="C26" i="1"/>
  <c r="E26" i="1" s="1"/>
  <c r="I26" i="1" s="1"/>
  <c r="D25" i="1"/>
  <c r="E25" i="1" s="1"/>
  <c r="I25" i="1" s="1"/>
  <c r="C25" i="1"/>
  <c r="D24" i="1"/>
  <c r="C24" i="1"/>
  <c r="E24" i="1" s="1"/>
  <c r="I24" i="1" s="1"/>
  <c r="D20" i="1"/>
  <c r="C20" i="1"/>
  <c r="D19" i="1"/>
  <c r="E19" i="1" s="1"/>
  <c r="I19" i="1" s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7" i="1"/>
  <c r="C7" i="1"/>
  <c r="E7" i="1" l="1"/>
  <c r="I7" i="1" s="1"/>
  <c r="E11" i="1"/>
  <c r="I11" i="1" s="1"/>
  <c r="E13" i="1"/>
  <c r="I13" i="1" s="1"/>
  <c r="E15" i="1"/>
  <c r="I15" i="1" s="1"/>
  <c r="E17" i="1"/>
  <c r="I17" i="1" s="1"/>
  <c r="E20" i="1"/>
  <c r="I20" i="1" s="1"/>
  <c r="E10" i="1"/>
  <c r="I10" i="1" s="1"/>
  <c r="E12" i="1"/>
  <c r="I12" i="1" s="1"/>
  <c r="E14" i="1"/>
  <c r="I14" i="1" s="1"/>
  <c r="E16" i="1"/>
  <c r="I16" i="1" s="1"/>
  <c r="E18" i="1"/>
  <c r="I18" i="1" s="1"/>
</calcChain>
</file>

<file path=xl/sharedStrings.xml><?xml version="1.0" encoding="utf-8"?>
<sst xmlns="http://schemas.openxmlformats.org/spreadsheetml/2006/main" count="28" uniqueCount="28">
  <si>
    <t>COSTO COMPLESSIVO DEL PERSONALE A TEMPO INDETERMINATO - ARTICOLATO PER AREE E SETTORI ANNO 2020</t>
  </si>
  <si>
    <t>n° dipendenti</t>
  </si>
  <si>
    <t>Retribuzione a carattere stipendiale</t>
  </si>
  <si>
    <t>retribuzione variabile</t>
  </si>
  <si>
    <t>retribuzione complessiva</t>
  </si>
  <si>
    <t>contributi a carico ente</t>
  </si>
  <si>
    <t>IRAP</t>
  </si>
  <si>
    <t>assegni nucleo familiare</t>
  </si>
  <si>
    <t>costo complessivo a carico ente</t>
  </si>
  <si>
    <t>DIRIGENTI</t>
  </si>
  <si>
    <t>AREA TECNICA</t>
  </si>
  <si>
    <t>settore lavori in pianura</t>
  </si>
  <si>
    <t>settore lavori in montagna</t>
  </si>
  <si>
    <t>settore impianti impiegati</t>
  </si>
  <si>
    <t>settore impianti operai</t>
  </si>
  <si>
    <t>settore rete idraulica pianura impiegati</t>
  </si>
  <si>
    <t>settore rete idraulica pianura operai</t>
  </si>
  <si>
    <t>settore rete idraulica alta pianura imp.</t>
  </si>
  <si>
    <t>rete idraulica alta pianura operai</t>
  </si>
  <si>
    <t>settore patrimonio</t>
  </si>
  <si>
    <t>settore prevenzione e protezione</t>
  </si>
  <si>
    <t>settore ambiente agro forestale</t>
  </si>
  <si>
    <t>AREA AMMINISTRATIVA</t>
  </si>
  <si>
    <t>settore segreteria</t>
  </si>
  <si>
    <t>settore contabilità</t>
  </si>
  <si>
    <t>settore personale</t>
  </si>
  <si>
    <t>settore concessioni</t>
  </si>
  <si>
    <t>settore catasto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</si>
</sst>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E1B0-277C-4D49-8DA7-CD6E0F95F2E2}">
  <dimension ref="A3:I28"/>
  <sheetViews>
    <sheetView tabSelected="1" workbookViewId="0">
      <selection activeCell="L13" sqref="L13"/>
    </sheetView>
  </sheetViews>
  <sheetFormatPr defaultRowHeight="15" x14ac:dyDescent="0.25"/>
  <cols>
    <col min="1" max="1" width="36.42578125" bestFit="1" customWidth="1"/>
    <col min="3" max="3" width="11.7109375" bestFit="1" customWidth="1"/>
    <col min="4" max="4" width="10.140625" bestFit="1" customWidth="1"/>
    <col min="5" max="5" width="11.7109375" bestFit="1" customWidth="1"/>
    <col min="6" max="7" width="10.140625" bestFit="1" customWidth="1"/>
    <col min="8" max="8" width="12" customWidth="1"/>
    <col min="9" max="9" width="11.7109375" bestFit="1" customWidth="1"/>
  </cols>
  <sheetData>
    <row r="3" spans="1:9" ht="15.75" x14ac:dyDescent="0.25">
      <c r="A3" s="15" t="s">
        <v>0</v>
      </c>
      <c r="B3" s="15"/>
      <c r="C3" s="15"/>
      <c r="D3" s="15"/>
      <c r="E3" s="15"/>
      <c r="F3" s="15"/>
      <c r="G3" s="15"/>
      <c r="H3" s="15"/>
      <c r="I3" s="1"/>
    </row>
    <row r="4" spans="1:9" ht="15.75" x14ac:dyDescent="0.25">
      <c r="A4" s="2"/>
      <c r="B4" s="2"/>
      <c r="C4" s="2"/>
      <c r="D4" s="2"/>
      <c r="E4" s="2"/>
      <c r="F4" s="2"/>
      <c r="G4" s="2"/>
      <c r="H4" s="2"/>
    </row>
    <row r="5" spans="1:9" ht="60" x14ac:dyDescent="0.25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A7" s="4" t="s">
        <v>9</v>
      </c>
      <c r="B7" s="5">
        <v>4.5</v>
      </c>
      <c r="C7" s="6">
        <f>340278.47+5666.12+12964.32</f>
        <v>358908.91</v>
      </c>
      <c r="D7" s="7">
        <f>1506.7+762.72+180</f>
        <v>2449.42</v>
      </c>
      <c r="E7" s="8">
        <f t="shared" ref="E7" si="0">SUM(C7:D7)</f>
        <v>361358.32999999996</v>
      </c>
      <c r="F7" s="7">
        <v>132689.45000000001</v>
      </c>
      <c r="G7" s="7">
        <v>28924.09</v>
      </c>
      <c r="H7" s="8">
        <v>0</v>
      </c>
      <c r="I7" s="8">
        <f>SUM(E7:H7)-0.18</f>
        <v>522971.69</v>
      </c>
    </row>
    <row r="8" spans="1:9" x14ac:dyDescent="0.25">
      <c r="A8" s="9"/>
      <c r="B8" s="10"/>
      <c r="C8" s="11"/>
      <c r="D8" s="11"/>
      <c r="E8" s="11"/>
      <c r="F8" s="11"/>
      <c r="G8" s="11"/>
      <c r="H8" s="11"/>
      <c r="I8" s="11"/>
    </row>
    <row r="9" spans="1:9" x14ac:dyDescent="0.25">
      <c r="A9" s="9" t="s">
        <v>10</v>
      </c>
      <c r="B9" s="12"/>
      <c r="C9" s="13"/>
      <c r="D9" s="13"/>
      <c r="E9" s="13"/>
      <c r="F9" s="13"/>
      <c r="G9" s="13"/>
      <c r="H9" s="13"/>
      <c r="I9" s="13"/>
    </row>
    <row r="10" spans="1:9" x14ac:dyDescent="0.25">
      <c r="A10" s="4" t="s">
        <v>11</v>
      </c>
      <c r="B10" s="14">
        <v>7</v>
      </c>
      <c r="C10" s="8">
        <f>299889.35+11190.37</f>
        <v>311079.71999999997</v>
      </c>
      <c r="D10" s="8">
        <f>6694.23+4364.77+2049.48+282.93+1102.5+507.9</f>
        <v>15001.81</v>
      </c>
      <c r="E10" s="8">
        <f t="shared" ref="E10:E20" si="1">SUM(C10:D10)</f>
        <v>326081.52999999997</v>
      </c>
      <c r="F10" s="8">
        <v>105364.19</v>
      </c>
      <c r="G10" s="8">
        <v>26627.02</v>
      </c>
      <c r="H10" s="8">
        <v>985.08</v>
      </c>
      <c r="I10" s="8">
        <f t="shared" ref="I10:I20" si="2">SUM(E10:H10)</f>
        <v>459057.82</v>
      </c>
    </row>
    <row r="11" spans="1:9" x14ac:dyDescent="0.25">
      <c r="A11" s="4" t="s">
        <v>12</v>
      </c>
      <c r="B11" s="14">
        <v>8</v>
      </c>
      <c r="C11" s="8">
        <f>346366.85+10189.28+1698.84</f>
        <v>358254.97000000003</v>
      </c>
      <c r="D11" s="8">
        <f>1544.55+4571.09+5093.44+3141+3275.7</f>
        <v>17625.78</v>
      </c>
      <c r="E11" s="8">
        <f>SUM(C11:D11)</f>
        <v>375880.75</v>
      </c>
      <c r="F11" s="8">
        <v>120203.27</v>
      </c>
      <c r="G11" s="8">
        <v>29961.32</v>
      </c>
      <c r="H11" s="8">
        <v>0</v>
      </c>
      <c r="I11" s="8">
        <f>SUM(E11:H11)</f>
        <v>526045.34</v>
      </c>
    </row>
    <row r="12" spans="1:9" x14ac:dyDescent="0.25">
      <c r="A12" s="4" t="s">
        <v>13</v>
      </c>
      <c r="B12" s="14">
        <v>7.41</v>
      </c>
      <c r="C12" s="8">
        <f>289882.05+8821.53+6556.49</f>
        <v>305260.07</v>
      </c>
      <c r="D12" s="8">
        <f>13264.41+4769.32+22790.01+1030.92+2809.46+2745+3115.8+1798</f>
        <v>52322.92</v>
      </c>
      <c r="E12" s="8">
        <f t="shared" si="1"/>
        <v>357582.99</v>
      </c>
      <c r="F12" s="8">
        <v>108868.08</v>
      </c>
      <c r="G12" s="8">
        <v>28353.57</v>
      </c>
      <c r="H12" s="8">
        <v>437.28</v>
      </c>
      <c r="I12" s="8">
        <f t="shared" si="2"/>
        <v>495241.92000000004</v>
      </c>
    </row>
    <row r="13" spans="1:9" x14ac:dyDescent="0.25">
      <c r="A13" s="4" t="s">
        <v>14</v>
      </c>
      <c r="B13" s="14">
        <v>28.42</v>
      </c>
      <c r="C13" s="8">
        <f>880463.3+53211.67+5480.48</f>
        <v>939155.45000000007</v>
      </c>
      <c r="D13" s="8">
        <f>23726.68+17945.75+45089.82+9406.17+2631.51+16410+14072.55+7155</f>
        <v>136437.47999999998</v>
      </c>
      <c r="E13" s="8">
        <f t="shared" si="1"/>
        <v>1075592.9300000002</v>
      </c>
      <c r="F13" s="8">
        <v>397269.41</v>
      </c>
      <c r="G13" s="8">
        <v>83016.91</v>
      </c>
      <c r="H13" s="8">
        <v>2758.8</v>
      </c>
      <c r="I13" s="8">
        <f>SUM(E13:H13)+0.17</f>
        <v>1558638.22</v>
      </c>
    </row>
    <row r="14" spans="1:9" x14ac:dyDescent="0.25">
      <c r="A14" s="4" t="s">
        <v>15</v>
      </c>
      <c r="B14" s="14">
        <v>5.2</v>
      </c>
      <c r="C14" s="8">
        <f>245072.8+5848.15+5468.1</f>
        <v>256389.05</v>
      </c>
      <c r="D14" s="8">
        <f>7014+4417.72+12075.55+262.92+33.78+2253+2176.5</f>
        <v>28233.469999999998</v>
      </c>
      <c r="E14" s="8">
        <f t="shared" si="1"/>
        <v>284622.51999999996</v>
      </c>
      <c r="F14" s="8">
        <v>89979.98</v>
      </c>
      <c r="G14" s="8">
        <v>22852.14</v>
      </c>
      <c r="H14" s="8">
        <v>0</v>
      </c>
      <c r="I14" s="8">
        <f t="shared" si="2"/>
        <v>397454.63999999996</v>
      </c>
    </row>
    <row r="15" spans="1:9" x14ac:dyDescent="0.25">
      <c r="A15" s="4" t="s">
        <v>16</v>
      </c>
      <c r="B15" s="14">
        <v>62.42</v>
      </c>
      <c r="C15" s="8">
        <f>1723040.02+97099.21+4030.77</f>
        <v>1824170</v>
      </c>
      <c r="D15" s="8">
        <f>66696.69+36548.2+130219.96+8831.13+65.42+8965.5+13914.35+300</f>
        <v>265541.25</v>
      </c>
      <c r="E15" s="8">
        <f t="shared" si="1"/>
        <v>2089711.25</v>
      </c>
      <c r="F15" s="8">
        <v>811981.57</v>
      </c>
      <c r="G15" s="8">
        <v>163525.68</v>
      </c>
      <c r="H15" s="8">
        <v>13473.27</v>
      </c>
      <c r="I15" s="8">
        <f>SUM(E15:H15)-8.83</f>
        <v>3078682.94</v>
      </c>
    </row>
    <row r="16" spans="1:9" x14ac:dyDescent="0.25">
      <c r="A16" s="4" t="s">
        <v>17</v>
      </c>
      <c r="B16" s="14">
        <v>2</v>
      </c>
      <c r="C16" s="8">
        <f>93728.32</f>
        <v>93728.320000000007</v>
      </c>
      <c r="D16" s="8">
        <f>3009.93+1456.7+5846.32+302.46+682.5+619.5</f>
        <v>11917.41</v>
      </c>
      <c r="E16" s="8">
        <f t="shared" si="1"/>
        <v>105645.73000000001</v>
      </c>
      <c r="F16" s="8">
        <v>41068.33</v>
      </c>
      <c r="G16" s="8">
        <v>8853.73</v>
      </c>
      <c r="H16" s="8">
        <v>926.64</v>
      </c>
      <c r="I16" s="8">
        <f t="shared" si="2"/>
        <v>156494.43000000002</v>
      </c>
    </row>
    <row r="17" spans="1:9" x14ac:dyDescent="0.25">
      <c r="A17" s="4" t="s">
        <v>18</v>
      </c>
      <c r="B17" s="14">
        <v>14.49</v>
      </c>
      <c r="C17" s="8">
        <f>540529.08+26284.26+6020.8</f>
        <v>572834.14</v>
      </c>
      <c r="D17" s="8">
        <f>23096.32+11904.53+36675.57+4010.73+32.74+1926+3049.35+1455</f>
        <v>82150.240000000005</v>
      </c>
      <c r="E17" s="8">
        <f t="shared" si="1"/>
        <v>654984.38</v>
      </c>
      <c r="F17" s="8">
        <v>249010.95</v>
      </c>
      <c r="G17" s="8">
        <v>49264.62</v>
      </c>
      <c r="H17" s="8">
        <v>4046.7</v>
      </c>
      <c r="I17" s="8">
        <f>SUM(E17:H17)-1.08</f>
        <v>957305.57000000007</v>
      </c>
    </row>
    <row r="18" spans="1:9" x14ac:dyDescent="0.25">
      <c r="A18" s="4" t="s">
        <v>19</v>
      </c>
      <c r="B18" s="14">
        <v>2.27</v>
      </c>
      <c r="C18" s="8">
        <f>79284.31+1836.38+1836.4</f>
        <v>82957.09</v>
      </c>
      <c r="D18" s="8">
        <f>799.98+1359.8+1041.24+461.27+232.5+244.6</f>
        <v>4139.3899999999994</v>
      </c>
      <c r="E18" s="8">
        <f t="shared" si="1"/>
        <v>87096.48</v>
      </c>
      <c r="F18" s="8">
        <v>27360.94</v>
      </c>
      <c r="G18" s="8">
        <v>6997.45</v>
      </c>
      <c r="H18" s="8">
        <v>1650.48</v>
      </c>
      <c r="I18" s="8">
        <f t="shared" si="2"/>
        <v>123105.34999999999</v>
      </c>
    </row>
    <row r="19" spans="1:9" x14ac:dyDescent="0.25">
      <c r="A19" s="4" t="s">
        <v>20</v>
      </c>
      <c r="B19" s="14">
        <v>1</v>
      </c>
      <c r="C19" s="8">
        <v>47183.59</v>
      </c>
      <c r="D19" s="8">
        <f>370.19+755.92+734.68+198+283.4+74.05</f>
        <v>2416.2400000000002</v>
      </c>
      <c r="E19" s="8">
        <f t="shared" si="1"/>
        <v>49599.829999999994</v>
      </c>
      <c r="F19" s="8">
        <v>19073.95</v>
      </c>
      <c r="G19" s="8">
        <v>4112.16</v>
      </c>
      <c r="H19" s="8">
        <v>0</v>
      </c>
      <c r="I19" s="8">
        <f t="shared" si="2"/>
        <v>72785.94</v>
      </c>
    </row>
    <row r="20" spans="1:9" x14ac:dyDescent="0.25">
      <c r="A20" s="4" t="s">
        <v>21</v>
      </c>
      <c r="B20" s="14">
        <v>3</v>
      </c>
      <c r="C20" s="8">
        <f>117706.87+1935.33</f>
        <v>119642.2</v>
      </c>
      <c r="D20" s="8">
        <f>1579.28+2084.74+3738.57+217.36+583.5+576.8</f>
        <v>8780.25</v>
      </c>
      <c r="E20" s="8">
        <f t="shared" si="1"/>
        <v>128422.45</v>
      </c>
      <c r="F20" s="8">
        <v>45717.17</v>
      </c>
      <c r="G20" s="8">
        <v>10640.65</v>
      </c>
      <c r="H20" s="8">
        <v>0</v>
      </c>
      <c r="I20" s="8">
        <f t="shared" si="2"/>
        <v>184780.27</v>
      </c>
    </row>
    <row r="21" spans="1:9" x14ac:dyDescent="0.25">
      <c r="A21" s="9"/>
      <c r="B21" s="12"/>
      <c r="C21" s="13"/>
      <c r="D21" s="13"/>
      <c r="E21" s="13"/>
      <c r="F21" s="13"/>
      <c r="G21" s="13"/>
      <c r="H21" s="13"/>
      <c r="I21" s="13"/>
    </row>
    <row r="22" spans="1:9" x14ac:dyDescent="0.25">
      <c r="A22" s="9"/>
      <c r="B22" s="12"/>
      <c r="C22" s="13"/>
      <c r="D22" s="13"/>
      <c r="E22" s="13"/>
      <c r="F22" s="13"/>
      <c r="G22" s="13"/>
      <c r="H22" s="13"/>
      <c r="I22" s="13"/>
    </row>
    <row r="23" spans="1:9" x14ac:dyDescent="0.25">
      <c r="A23" s="9" t="s">
        <v>22</v>
      </c>
      <c r="B23" s="12"/>
      <c r="C23" s="13"/>
      <c r="D23" s="13"/>
      <c r="E23" s="13"/>
      <c r="F23" s="13"/>
      <c r="G23" s="13"/>
      <c r="H23" s="13"/>
      <c r="I23" s="13"/>
    </row>
    <row r="24" spans="1:9" x14ac:dyDescent="0.25">
      <c r="A24" s="4" t="s">
        <v>23</v>
      </c>
      <c r="B24" s="14">
        <v>20.54</v>
      </c>
      <c r="C24" s="8">
        <f>537952.36+24208.42+3034.41+2559.09</f>
        <v>567754.28</v>
      </c>
      <c r="D24" s="8">
        <f>8151.97+9953.28+2417.52+322.43+1740+2037+7158</f>
        <v>31780.2</v>
      </c>
      <c r="E24" s="8">
        <f t="shared" ref="E24:E28" si="3">SUM(C24:D24)</f>
        <v>599534.48</v>
      </c>
      <c r="F24" s="8">
        <v>179108.92</v>
      </c>
      <c r="G24" s="8">
        <v>34988.11</v>
      </c>
      <c r="H24" s="8">
        <v>5161.78</v>
      </c>
      <c r="I24" s="8">
        <f t="shared" ref="I24:I28" si="4">SUM(E24:H24)</f>
        <v>818793.29</v>
      </c>
    </row>
    <row r="25" spans="1:9" x14ac:dyDescent="0.25">
      <c r="A25" s="4" t="s">
        <v>24</v>
      </c>
      <c r="B25" s="14">
        <v>5.03</v>
      </c>
      <c r="C25" s="8">
        <f>172589.42+1918.49+2298.79</f>
        <v>176806.7</v>
      </c>
      <c r="D25" s="8">
        <f>1050.82+2547.22+2394.36</f>
        <v>5992.4</v>
      </c>
      <c r="E25" s="8">
        <f t="shared" si="3"/>
        <v>182799.1</v>
      </c>
      <c r="F25" s="8">
        <v>64566.07</v>
      </c>
      <c r="G25" s="8">
        <v>15193.34</v>
      </c>
      <c r="H25" s="8">
        <v>2055.52</v>
      </c>
      <c r="I25" s="8">
        <f t="shared" si="4"/>
        <v>264614.03000000003</v>
      </c>
    </row>
    <row r="26" spans="1:9" x14ac:dyDescent="0.25">
      <c r="A26" s="4" t="s">
        <v>25</v>
      </c>
      <c r="B26" s="14">
        <v>3.27</v>
      </c>
      <c r="C26" s="8">
        <f>138357.45+1805.08+4869.62</f>
        <v>145032.15</v>
      </c>
      <c r="D26" s="8">
        <f>3442.2+1766.67+1041.24+41.76+28.5+28.5</f>
        <v>6348.87</v>
      </c>
      <c r="E26" s="8">
        <f t="shared" si="3"/>
        <v>151381.01999999999</v>
      </c>
      <c r="F26" s="8">
        <v>47744.56</v>
      </c>
      <c r="G26" s="8">
        <v>7298.16</v>
      </c>
      <c r="H26" s="8">
        <v>0</v>
      </c>
      <c r="I26" s="8">
        <f t="shared" si="4"/>
        <v>206423.74</v>
      </c>
    </row>
    <row r="27" spans="1:9" x14ac:dyDescent="0.25">
      <c r="A27" s="4" t="s">
        <v>26</v>
      </c>
      <c r="B27" s="14">
        <v>2</v>
      </c>
      <c r="C27" s="8">
        <f>87953.5</f>
        <v>87953.5</v>
      </c>
      <c r="D27" s="8">
        <f>150.18+1340.62+1018.56+9+14</f>
        <v>2532.3599999999997</v>
      </c>
      <c r="E27" s="8">
        <f t="shared" si="3"/>
        <v>90485.86</v>
      </c>
      <c r="F27" s="8">
        <v>35613.85</v>
      </c>
      <c r="G27" s="8">
        <v>7703.94</v>
      </c>
      <c r="H27" s="8">
        <v>0</v>
      </c>
      <c r="I27" s="8">
        <f t="shared" si="4"/>
        <v>133803.65</v>
      </c>
    </row>
    <row r="28" spans="1:9" x14ac:dyDescent="0.25">
      <c r="A28" s="4" t="s">
        <v>27</v>
      </c>
      <c r="B28" s="14">
        <v>5.28</v>
      </c>
      <c r="C28" s="8">
        <f>194633.62+38.3+3878.15</f>
        <v>198550.06999999998</v>
      </c>
      <c r="D28" s="8">
        <f>396.29+3094.7+1835.64+21.44+12+12+308</f>
        <v>5680.07</v>
      </c>
      <c r="E28" s="8">
        <f t="shared" si="3"/>
        <v>204230.13999999998</v>
      </c>
      <c r="F28" s="8">
        <v>63336.02</v>
      </c>
      <c r="G28" s="8">
        <v>15351.01</v>
      </c>
      <c r="H28" s="8">
        <v>1453.2</v>
      </c>
      <c r="I28" s="8">
        <f t="shared" si="4"/>
        <v>284370.37</v>
      </c>
    </row>
  </sheetData>
  <mergeCells count="1">
    <mergeCell ref="A3:H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Cambio</dc:creator>
  <cp:lastModifiedBy>Vezzani Enrica</cp:lastModifiedBy>
  <dcterms:created xsi:type="dcterms:W3CDTF">2021-06-30T10:17:17Z</dcterms:created>
  <dcterms:modified xsi:type="dcterms:W3CDTF">2021-07-01T09:33:32Z</dcterms:modified>
</cp:coreProperties>
</file>